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Source financial statements" sheetId="2" state="visible" r:id="rId2"/>
    <sheet name="Tax reconciliation" sheetId="3" state="visible" r:id="rId3"/>
    <sheet name="Adjustments and add-backs" sheetId="4" state="visible" r:id="rId4"/>
    <sheet name="SDE EBITDA normalization" sheetId="5" state="visible" r:id="rId5"/>
    <sheet name="Quality of earnings" sheetId="6" state="visible" r:id="rId6"/>
    <sheet name="Opening balance sheet" sheetId="7" state="visible" r:id="rId7"/>
    <sheet name="Income statement forecast" sheetId="8" state="visible" r:id="rId8"/>
    <sheet name="Balance sheet forecast" sheetId="9" state="visible" r:id="rId9"/>
    <sheet name="Cash flow statement" sheetId="10" state="visible" r:id="rId10"/>
    <sheet name="Working capital" sheetId="11" state="visible" r:id="rId11"/>
    <sheet name="Fixed assets" sheetId="12" state="visible" r:id="rId12"/>
    <sheet name="Debt and equity" sheetId="13" state="visible" r:id="rId13"/>
    <sheet name="Model checks" sheetId="14" state="visible" r:id="rId14"/>
  </sheets>
  <definedNames>
    <definedName name="_xlnm._FilterDatabase" localSheetId="0" hidden="1">'Instructions'!$A$4:$G$15</definedName>
    <definedName name="_xlnm._FilterDatabase" localSheetId="1" hidden="1">'Source financial statements'!$A$4:$G$32</definedName>
    <definedName name="_xlnm._FilterDatabase" localSheetId="2" hidden="1">'Tax reconciliation'!$A$4:$G$7</definedName>
    <definedName name="_xlnm._FilterDatabase" localSheetId="3" hidden="1">'Adjustments and add-backs'!$A$4:$G$12</definedName>
    <definedName name="_xlnm._FilterDatabase" localSheetId="4" hidden="1">'SDE EBITDA normalization'!$A$4:$G$7</definedName>
    <definedName name="_xlnm._FilterDatabase" localSheetId="5" hidden="1">'Quality of earnings'!$A$4:$G$10</definedName>
    <definedName name="_xlnm._FilterDatabase" localSheetId="6" hidden="1">'Opening balance sheet'!$A$4:$G$15</definedName>
    <definedName name="_xlnm._FilterDatabase" localSheetId="7" hidden="1">'Income statement forecast'!$A$4:$G$10</definedName>
    <definedName name="_xlnm._FilterDatabase" localSheetId="8" hidden="1">'Balance sheet forecast'!$A$4:$G$15</definedName>
    <definedName name="_xlnm._FilterDatabase" localSheetId="9" hidden="1">'Cash flow statement'!$A$4:$G$7</definedName>
    <definedName name="_xlnm._FilterDatabase" localSheetId="10" hidden="1">'Working capital'!$A$4:$G$11</definedName>
    <definedName name="_xlnm._FilterDatabase" localSheetId="11" hidden="1">'Fixed assets'!$A$4:$G$7</definedName>
    <definedName name="_xlnm._FilterDatabase" localSheetId="12" hidden="1">'Debt and equity'!$A$4:$G$10</definedName>
    <definedName name="_xlnm._FilterDatabase" localSheetId="13" hidden="1">'Model checks'!$A$4:$G$7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;[Red](#,##0.00);–"/>
  </numFmts>
  <fonts count="4">
    <font>
      <name val="Calibri"/>
      <family val="2"/>
      <color theme="1"/>
      <sz val="11"/>
      <scheme val="minor"/>
    </font>
    <font>
      <name val="Calibri"/>
      <color rgb="00000000"/>
      <sz val="11"/>
    </font>
    <font>
      <name val="Calibri"/>
      <color rgb="000000FF"/>
      <sz val="1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AF2FF"/>
      </patternFill>
    </fill>
    <fill>
      <patternFill patternType="solid">
        <fgColor rgb="0019334D"/>
      </patternFill>
    </fill>
    <fill>
      <patternFill patternType="solid">
        <fgColor rgb="00365C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3" borderId="0" pivotButton="0" quotePrefix="0" xfId="0"/>
    <xf numFmtId="0" fontId="3" fillId="4" borderId="0" pivotButton="0" quotePrefix="0" xfId="0"/>
    <xf numFmtId="0" fontId="1" fillId="0" borderId="0" pivotButton="0" quotePrefix="0" xfId="0"/>
    <xf numFmtId="164" fontId="2" fillId="2" borderId="0" applyProtection="1" pivotButton="0" quotePrefix="0" xfId="0">
      <protection locked="0" hidden="0"/>
    </xf>
    <xf numFmtId="10" fontId="2" fillId="2" borderId="0" applyProtection="1" pivotButton="0" quotePrefix="0" xfId="0">
      <protection locked="0" hidden="0"/>
    </xf>
    <xf numFmtId="164" fontId="1" fillId="0" borderId="0" pivotButton="0" quotePrefix="0" xfId="0"/>
    <xf numFmtId="10" fontId="1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D6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G15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Instructions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Case</s:t>
        </s:is>
      </s:c>
      <s:c r="B5" s="3" t="inlineStr">
        <s:is>
          <s:t>Vanguard Industrial Machining — fictional educational inputs</s:t>
        </s:is>
      </s:c>
    </s:row>
    <s:row r="6">
      <s:c r="A6" t="inlineStr">
        <s:is>
          <s:t>Units</s:t>
        </s:is>
      </s:c>
      <s:c r="B6" s="3" t="inlineStr">
        <s:is>
          <s:t>USD</s:t>
        </s:is>
      </s:c>
    </s:row>
    <s:row r="7">
      <s:c r="A7" t="inlineStr">
        <s:is>
          <s:t>Date</s:t>
        </s:is>
      </s:c>
      <s:c r="B7" s="3" t="inlineStr">
        <s:is>
          <s:t>2026-11-05</s:t>
        </s:is>
      </s:c>
    </s:row>
    <s:row r="8">
      <s:c r="A8" t="inlineStr">
        <s:is>
          <s:t>Mode</s:t>
        </s:is>
      </s:c>
      <s:c r="B8" s="3" t="inlineStr">
        <s:is>
          <s:t>Instructor solution</s:t>
        </s:is>
      </s:c>
    </s:row>
    <s:row r="9">
      <s:c r="A9" t="inlineStr">
        <s:is>
          <s:t>Colors</s:t>
        </s:is>
      </s:c>
      <s:c r="B9" s="3" t="inlineStr">
        <s:is>
          <s:t>Blue = input; black = formula. No external links.</s:t>
        </s:is>
      </s:c>
    </s:row>
    <s:row r="10">
      <s:c r="A10" t="inlineStr">
        <s:is>
          <s:t>Protection</s:t>
        </s:is>
      </s:c>
      <s:c r="B10" s="3" t="inlineStr">
        <s:is>
          <s:t>Inputs editable; formulas locked. Unprotect without password for study; not security.</s:t>
        </s:is>
      </s:c>
    </s:row>
    <s:row r="11">
      <s:c r="A11" t="inlineStr">
        <s:is>
          <s:t>Method</s:t>
        </s:is>
      </s:c>
      <s:c r="B11" s="3" t="inlineStr">
        <s:is>
          <s:t>Year-end annual cash flows; retain precision. Read each sheet before editing.</s:t>
        </s:is>
      </s:c>
    </s:row>
    <s:row r="12">
      <s:c r="A12" t="inlineStr">
        <s:is>
          <s:t>Scenario</s:t>
        </s:is>
      </s:c>
      <s:c r="B12" s="3" t="inlineStr">
        <s:is>
          <s:t>Where supplied, scenario 0 = base and 1 = downside. Change input, predict outcome, inspect checks.</s:t>
        </s:is>
      </s:c>
    </s:row>
    <s:row r="13">
      <s:c r="A13" t="inlineStr">
        <s:is>
          <s:t>Learner task</s:t>
        </s:is>
      </s:c>
      <s:c r="B13" s="3" t="inlineStr">
        <s:is>
          <s:t>Replace yellow blank formula cells using linked assumptions and the course instructions.</s:t>
        </s:is>
      </s:c>
    </s:row>
    <s:row r="14">
      <s:c r="A14" t="inlineStr">
        <s:is>
          <s:t>Recalculation</s:t>
        </s:is>
      </s:c>
      <s:c r="B14" s="3" t="inlineStr">
        <s:is>
          <s:t>Run scripts/recalculate_workbooks.py after generation. Formula-engine results and native-engine limits: audit/workbook_validation.json.</s:t>
        </s:is>
      </s:c>
    </s:row>
    <s:row r="15">
      <s:c r="A15" t="inlineStr">
        <s:is>
          <s:t>Policy</s:t>
        </s:is>
      </s:c>
      <s:c r="B15" s="3" t="inlineStr">
        <s:is>
          <s:t>Fictional case, not a lender commitment or legal compliance certificate.</s:t>
        </s:is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5"/>
  <s:pageMargins left="0.75" right="0.75" top="1" bottom="1" header="0.5" footer="0.5"/>
</s:worksheet>
</file>

<file path=xl/worksheets/sheet2.xml><?xml version="1.0" encoding="utf-8"?>
<s:worksheet xmlns:s="http://schemas.openxmlformats.org/spreadsheetml/2006/main">
  <s:sheetPr>
    <s:outlinePr summaryBelow="1" summaryRight="1"/>
    <s:pageSetUpPr/>
  </s:sheetPr>
  <s:dimension ref="A1:G32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Source financial statements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Revenue</s:t>
        </s:is>
      </s:c>
      <s:c r="B5" s="4" t="n">
        <s:v>4500000</s:v>
      </s:c>
    </s:row>
    <s:row r="6">
      <s:c r="A6" t="inlineStr">
        <s:is>
          <s:t>Reported EBITDA</s:t>
        </s:is>
      </s:c>
      <s:c r="B6" s="4" t="n">
        <s:v>540000</s:v>
      </s:c>
    </s:row>
    <s:row r="7">
      <s:c r="A7" t="inlineStr">
        <s:is>
          <s:t>Book NI</s:t>
        </s:is>
      </s:c>
      <s:c r="B7" s="4" t="n">
        <s:v>335000</s:v>
      </s:c>
    </s:row>
    <s:row r="8">
      <s:c r="A8" t="inlineStr">
        <s:is>
          <s:t>Book DA</s:t>
        </s:is>
      </s:c>
      <s:c r="B8" s="4" t="n">
        <s:v>150000</s:v>
      </s:c>
    </s:row>
    <s:row r="9">
      <s:c r="A9" t="inlineStr">
        <s:is>
          <s:t>Tax DA</s:t>
        </s:is>
      </s:c>
      <s:c r="B9" s="4" t="n">
        <s:v>240000</s:v>
      </s:c>
    </s:row>
    <s:row r="10">
      <s:c r="A10" t="inlineStr">
        <s:is>
          <s:t>Nondeductible</s:t>
        </s:is>
      </s:c>
      <s:c r="B10" s="4" t="n">
        <s:v>10000</s:v>
      </s:c>
    </s:row>
    <s:row r="11">
      <s:c r="A11" t="inlineStr">
        <s:is>
          <s:t>Officer pay</s:t>
        </s:is>
      </s:c>
      <s:c r="B11" s="4" t="n">
        <s:v>300000</s:v>
      </s:c>
    </s:row>
    <s:row r="12">
      <s:c r="A12" t="inlineStr">
        <s:is>
          <s:t>Replacement pay</s:t>
        </s:is>
      </s:c>
      <s:c r="B12" s="4" t="n">
        <s:v>180000</s:v>
      </s:c>
    </s:row>
    <s:row r="13">
      <s:c r="A13" t="inlineStr">
        <s:is>
          <s:t>Personal truck</s:t>
        </s:is>
      </s:c>
      <s:c r="B13" s="4" t="n">
        <s:v>24000</s:v>
      </s:c>
    </s:row>
    <s:row r="14">
      <s:c r="A14" t="inlineStr">
        <s:is>
          <s:t>Travel</s:t>
        </s:is>
      </s:c>
      <s:c r="B14" s="4" t="n">
        <s:v>12000</s:v>
      </s:c>
    </s:row>
    <s:row r="15">
      <s:c r="A15" t="inlineStr">
        <s:is>
          <s:t>Rent increase</s:t>
        </s:is>
      </s:c>
      <s:c r="B15" s="4" t="n">
        <s:v>60000</s:v>
      </s:c>
    </s:row>
    <s:row r="16">
      <s:c r="A16" t="inlineStr">
        <s:is>
          <s:t>Excess repair</s:t>
        </s:is>
      </s:c>
      <s:c r="B16" s="4" t="n">
        <s:v>20000</s:v>
      </s:c>
    </s:row>
    <s:row r="17">
      <s:c r="A17" t="inlineStr">
        <s:is>
          <s:t>Inventory correction</s:t>
        </s:is>
      </s:c>
      <s:c r="B17" s="4" t="n">
        <s:v>40000</s:v>
      </s:c>
    </s:row>
    <s:row r="18">
      <s:c r="A18" t="inlineStr">
        <s:is>
          <s:t>Opening cash</s:t>
        </s:is>
      </s:c>
      <s:c r="B18" s="4" t="n">
        <s:v>200000</s:v>
      </s:c>
    </s:row>
    <s:row r="19">
      <s:c r="A19" t="inlineStr">
        <s:is>
          <s:t>Opening AR</s:t>
        </s:is>
      </s:c>
      <s:c r="B19" s="4" t="n">
        <s:v>600000</s:v>
      </s:c>
    </s:row>
    <s:row r="20">
      <s:c r="A20" t="inlineStr">
        <s:is>
          <s:t>Reported inventory</s:t>
        </s:is>
      </s:c>
      <s:c r="B20" s="4" t="n">
        <s:v>540000</s:v>
      </s:c>
    </s:row>
    <s:row r="21">
      <s:c r="A21" t="inlineStr">
        <s:is>
          <s:t>Opening prepaid</s:t>
        </s:is>
      </s:c>
      <s:c r="B21" s="4" t="n">
        <s:v>40000</s:v>
      </s:c>
    </s:row>
    <s:row r="22">
      <s:c r="A22" t="inlineStr">
        <s:is>
          <s:t>Opening PP&amp;E</s:t>
        </s:is>
      </s:c>
      <s:c r="B22" s="4" t="n">
        <s:v>900000</s:v>
      </s:c>
    </s:row>
    <s:row r="23">
      <s:c r="A23" t="inlineStr">
        <s:is>
          <s:t>Opening AP</s:t>
        </s:is>
      </s:c>
      <s:c r="B23" s="4" t="n">
        <s:v>350000</s:v>
      </s:c>
    </s:row>
    <s:row r="24">
      <s:c r="A24" t="inlineStr">
        <s:is>
          <s:t>Opening accrual</s:t>
        </s:is>
      </s:c>
      <s:c r="B24" s="4" t="n">
        <s:v>150000</s:v>
      </s:c>
    </s:row>
    <s:row r="25">
      <s:c r="A25" t="inlineStr">
        <s:is>
          <s:t>Opening debt</s:t>
        </s:is>
      </s:c>
      <s:c r="B25" s="4" t="n">
        <s:v>700000</s:v>
      </s:c>
    </s:row>
    <s:row r="26">
      <s:c r="A26" t="inlineStr">
        <s:is>
          <s:t>Reported equity</s:t>
        </s:is>
      </s:c>
      <s:c r="B26" s="4" t="n">
        <s:v>1080000</s:v>
      </s:c>
    </s:row>
    <s:row r="27">
      <s:c r="A27" t="inlineStr">
        <s:is>
          <s:t>Growth</s:t>
        </s:is>
      </s:c>
      <s:c r="B27" s="5" t="n">
        <s:v>0.05</s:v>
      </s:c>
    </s:row>
    <s:row r="28">
      <s:c r="A28" t="inlineStr">
        <s:is>
          <s:t>Tax</s:t>
        </s:is>
      </s:c>
      <s:c r="B28" s="5" t="n">
        <s:v>0.25</s:v>
      </s:c>
    </s:row>
    <s:row r="29">
      <s:c r="A29" t="inlineStr">
        <s:is>
          <s:t>Interest rate</s:t>
        </s:is>
      </s:c>
      <s:c r="B29" s="5" t="n">
        <s:v>0.08</s:v>
      </s:c>
    </s:row>
    <s:row r="30">
      <s:c r="A30" t="inlineStr">
        <s:is>
          <s:t>Principal payment</s:t>
        </s:is>
      </s:c>
      <s:c r="B30" s="4" t="n">
        <s:v>100000</s:v>
      </s:c>
    </s:row>
    <s:row r="31">
      <s:c r="A31" t="inlineStr">
        <s:is>
          <s:t>Distribution</s:t>
        </s:is>
      </s:c>
      <s:c r="B31" s="4" t="n">
        <s:v>120000</s:v>
      </s:c>
    </s:row>
    <s:row r="32">
      <s:c r="A32" t="inlineStr">
        <s:is>
          <s:t>Minimum cash</s:t>
        </s:is>
      </s:c>
      <s:c r="B32" s="4" t="n">
        <s:v>180000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32"/>
  <s:pageMargins left="0.75" right="0.75" top="1" bottom="1" header="0.5" footer="0.5"/>
</s:worksheet>
</file>

<file path=xl/worksheets/sheet3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Tax reconciliation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Book NI</s:t>
        </s:is>
      </s:c>
      <s:c r="B5" s="6">
        <s:f>'Source financial statements'!B7</s:f>
        <s:v>335000.0</s:v>
      </s:c>
    </s:row>
    <s:row r="6">
      <s:c r="A6" t="inlineStr">
        <s:is>
          <s:t>Selected tax endpoint</s:t>
        </s:is>
      </s:c>
      <s:c r="B6" s="6">
        <s:f>'Source financial statements'!B7+'Source financial statements'!B10+'Source financial statements'!B8-'Source financial statements'!B9</s:f>
        <s:v>255000.0</s:v>
      </s:c>
    </s:row>
    <s:row r="7">
      <s:c r="A7" t="inlineStr">
        <s:is>
          <s:t>Forecast tax convention</s:t>
        </s:is>
      </s:c>
      <s:c r="B7" s="7">
        <s:f>'Source financial statements'!B28</s:f>
        <s:v>0.25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4.xml><?xml version="1.0" encoding="utf-8"?>
<s:worksheet xmlns:s="http://schemas.openxmlformats.org/spreadsheetml/2006/main">
  <s:sheetPr>
    <s:outlinePr summaryBelow="1" summaryRight="1"/>
    <s:pageSetUpPr/>
  </s:sheetPr>
  <s:dimension ref="A1:G12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Adjustments and add-backs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Officer pay</s:t>
        </s:is>
      </s:c>
      <s:c r="B5" s="6">
        <s:f>1*'Source financial statements'!B11</s:f>
        <s:v>300000.0</s:v>
      </s:c>
    </s:row>
    <s:row r="6">
      <s:c r="A6" t="inlineStr">
        <s:is>
          <s:t>Replacement pay</s:t>
        </s:is>
      </s:c>
      <s:c r="B6" s="6">
        <s:f>-1*'Source financial statements'!B12</s:f>
        <s:v>-180000.0</s:v>
      </s:c>
    </s:row>
    <s:row r="7">
      <s:c r="A7" t="inlineStr">
        <s:is>
          <s:t>Personal truck</s:t>
        </s:is>
      </s:c>
      <s:c r="B7" s="6">
        <s:f>1*'Source financial statements'!B13</s:f>
        <s:v>24000.0</s:v>
      </s:c>
    </s:row>
    <s:row r="8">
      <s:c r="A8" t="inlineStr">
        <s:is>
          <s:t>Travel</s:t>
        </s:is>
      </s:c>
      <s:c r="B8" s="6">
        <s:f>1*'Source financial statements'!B14</s:f>
        <s:v>12000.0</s:v>
      </s:c>
    </s:row>
    <s:row r="9">
      <s:c r="A9" t="inlineStr">
        <s:is>
          <s:t>Rent increase</s:t>
        </s:is>
      </s:c>
      <s:c r="B9" s="6">
        <s:f>-1*'Source financial statements'!B15</s:f>
        <s:v>-60000.0</s:v>
      </s:c>
    </s:row>
    <s:row r="10">
      <s:c r="A10" t="inlineStr">
        <s:is>
          <s:t>Excess repair</s:t>
        </s:is>
      </s:c>
      <s:c r="B10" s="6">
        <s:f>1*'Source financial statements'!B16</s:f>
        <s:v>20000.0</s:v>
      </s:c>
    </s:row>
    <s:row r="11">
      <s:c r="A11" t="inlineStr">
        <s:is>
          <s:t>Inventory correction</s:t>
        </s:is>
      </s:c>
      <s:c r="B11" s="6">
        <s:f>-1*'Source financial statements'!B17</s:f>
        <s:v>-40000.0</s:v>
      </s:c>
    </s:row>
    <s:row r="12">
      <s:c r="A12" t="inlineStr">
        <s:is>
          <s:t>Net adjustments</s:t>
        </s:is>
      </s:c>
      <s:c r="B12" s="6">
        <s:f>SUM(B5:B11)</s:f>
        <s:v>76000.0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2"/>
  <s:pageMargins left="0.75" right="0.75" top="1" bottom="1" header="0.5" footer="0.5"/>
</s:worksheet>
</file>

<file path=xl/worksheets/sheet5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SDE EBITDA normalization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Managed EBITDA</s:t>
        </s:is>
      </s:c>
      <s:c r="B5" s="6">
        <s:f>'Source financial statements'!B6+'Adjustments and add-backs'!B12</s:f>
        <s:v>616000.0</s:v>
      </s:c>
    </s:row>
    <s:row r="6">
      <s:c r="A6" t="inlineStr">
        <s:is>
          <s:t>SDE</s:t>
        </s:is>
      </s:c>
      <s:c r="B6" s="6">
        <s:f>'SDE EBITDA normalization'!B5+'Source financial statements'!B12</s:f>
        <s:v>796000.0</s:v>
      </s:c>
    </s:row>
    <s:row r="7">
      <s:c r="A7" t="inlineStr">
        <s:is>
          <s:t>EBIT</s:t>
        </s:is>
      </s:c>
      <s:c r="B7" s="6">
        <s:f>'SDE EBITDA normalization'!B5-'Source financial statements'!B8</s:f>
        <s:v>466000.0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6.xml><?xml version="1.0" encoding="utf-8"?>
<s:worksheet xmlns:s="http://schemas.openxmlformats.org/spreadsheetml/2006/main">
  <s:sheetPr>
    <s:outlinePr summaryBelow="1" summaryRight="1"/>
    <s:pageSetUpPr/>
  </s:sheetPr>
  <s:dimension ref="A1:G10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Quality of earnings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Evidence status</s:t>
        </s:is>
      </s:c>
      <s:c r="B5" s="3" t="inlineStr">
        <s:is>
          <s:t>Fictional case facts accepted for exercise only</s:t>
        </s:is>
      </s:c>
    </s:row>
    <s:row r="6">
      <s:c r="A6" t="inlineStr">
        <s:is>
          <s:t>Challenge management</s:t>
        </s:is>
      </s:c>
      <s:c r="B6" s="4" t="n">
        <s:v>20000</s:v>
      </s:c>
    </s:row>
    <s:row r="7">
      <s:c r="A7" t="inlineStr">
        <s:is>
          <s:t>Challenge transport</s:t>
        </s:is>
      </s:c>
      <s:c r="B7" s="4" t="n">
        <s:v>12000</s:v>
      </s:c>
    </s:row>
    <s:row r="8">
      <s:c r="A8" t="inlineStr">
        <s:is>
          <s:t>Challenge travel</s:t>
        </s:is>
      </s:c>
      <s:c r="B8" s="4" t="n">
        <s:v>4000</s:v>
      </s:c>
    </s:row>
    <s:row r="9">
      <s:c r="A9" t="inlineStr">
        <s:is>
          <s:t>Challenge occupancy</s:t>
        </s:is>
      </s:c>
      <s:c r="B9" s="4" t="n">
        <s:v>15000</s:v>
      </s:c>
    </s:row>
    <s:row r="10">
      <s:c r="A10" t="inlineStr">
        <s:is>
          <s:t>Challenge EBITDA</s:t>
        </s:is>
      </s:c>
      <s:c r="B10" s="6">
        <s:f>'SDE EBITDA normalization'!B5-SUM(B6:B9)</s:f>
        <s:v>565000.0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0"/>
  <s:pageMargins left="0.75" right="0.75" top="1" bottom="1" header="0.5" footer="0.5"/>
</s:worksheet>
</file>

<file path=xl/worksheets/sheet7.xml><?xml version="1.0" encoding="utf-8"?>
<s:worksheet xmlns:s="http://schemas.openxmlformats.org/spreadsheetml/2006/main">
  <s:sheetPr>
    <s:outlinePr summaryBelow="1" summaryRight="1"/>
    <s:pageSetUpPr/>
  </s:sheetPr>
  <s:dimension ref="A1:G15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Opening balance sheet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Cash</s:t>
        </s:is>
      </s:c>
      <s:c r="B5" s="6">
        <s:f>'Source financial statements'!B18</s:f>
        <s:v>200000.0</s:v>
      </s:c>
    </s:row>
    <s:row r="6">
      <s:c r="A6" t="inlineStr">
        <s:is>
          <s:t>AR</s:t>
        </s:is>
      </s:c>
      <s:c r="B6" s="6">
        <s:f>'Source financial statements'!B19</s:f>
        <s:v>600000.0</s:v>
      </s:c>
    </s:row>
    <s:row r="7">
      <s:c r="A7" t="inlineStr">
        <s:is>
          <s:t>Inventory</s:t>
        </s:is>
      </s:c>
      <s:c r="B7" s="6">
        <s:f>'Source financial statements'!B20-'Source financial statements'!B17</s:f>
        <s:v>500000.0</s:v>
      </s:c>
    </s:row>
    <s:row r="8">
      <s:c r="A8" t="inlineStr">
        <s:is>
          <s:t>Prepaid</s:t>
        </s:is>
      </s:c>
      <s:c r="B8" s="6">
        <s:f>'Source financial statements'!B21</s:f>
        <s:v>40000.0</s:v>
      </s:c>
    </s:row>
    <s:row r="9">
      <s:c r="A9" t="inlineStr">
        <s:is>
          <s:t>PP&amp;E</s:t>
        </s:is>
      </s:c>
      <s:c r="B9" s="6">
        <s:f>'Source financial statements'!B22</s:f>
        <s:v>900000.0</s:v>
      </s:c>
    </s:row>
    <s:row r="10">
      <s:c r="A10" t="inlineStr">
        <s:is>
          <s:t>AP</s:t>
        </s:is>
      </s:c>
      <s:c r="B10" s="6">
        <s:f>'Source financial statements'!B23</s:f>
        <s:v>350000.0</s:v>
      </s:c>
    </s:row>
    <s:row r="11">
      <s:c r="A11" t="inlineStr">
        <s:is>
          <s:t>Accrual</s:t>
        </s:is>
      </s:c>
      <s:c r="B11" s="6">
        <s:f>'Source financial statements'!B24</s:f>
        <s:v>150000.0</s:v>
      </s:c>
    </s:row>
    <s:row r="12">
      <s:c r="A12" t="inlineStr">
        <s:is>
          <s:t>Debt</s:t>
        </s:is>
      </s:c>
      <s:c r="B12" s="6">
        <s:f>'Source financial statements'!B25</s:f>
        <s:v>700000.0</s:v>
      </s:c>
    </s:row>
    <s:row r="13">
      <s:c r="A13" t="inlineStr">
        <s:is>
          <s:t>Equity</s:t>
        </s:is>
      </s:c>
      <s:c r="B13" s="6">
        <s:f>'Source financial statements'!B26-'Source financial statements'!B17</s:f>
        <s:v>1040000.0</s:v>
      </s:c>
    </s:row>
    <s:row r="14">
      <s:c r="A14" t="inlineStr">
        <s:is>
          <s:t>Assets</s:t>
        </s:is>
      </s:c>
      <s:c r="B14" s="6">
        <s:f>SUM(B5:B9)</s:f>
        <s:v>2240000.0</s:v>
      </s:c>
    </s:row>
    <s:row r="15">
      <s:c r="A15" t="inlineStr">
        <s:is>
          <s:t>Liabilities and equity</s:t>
        </s:is>
      </s:c>
      <s:c r="B15" s="6">
        <s:f>SUM(B10:B13)</s:f>
        <s:v>2240000.0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5"/>
  <s:pageMargins left="0.75" right="0.75" top="1" bottom="1" header="0.5" footer="0.5"/>
</s:worksheet>
</file>

<file path=xl/worksheets/sheet8.xml><?xml version="1.0" encoding="utf-8"?>
<s:worksheet xmlns:s="http://schemas.openxmlformats.org/spreadsheetml/2006/main">
  <s:sheetPr>
    <s:outlinePr summaryBelow="1" summaryRight="1"/>
    <s:pageSetUpPr/>
  </s:sheetPr>
  <s:dimension ref="A1:G10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Income statement forecast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Revenue</s:t>
        </s:is>
      </s:c>
      <s:c r="B5" s="6">
        <s:f>'Source financial statements'!B5*(1+'Source financial statements'!B27)</s:f>
        <s:v>4725000.0</s:v>
      </s:c>
      <s:c r="C5" s="6">
        <s:f>B5*(1+'Source financial statements'!B27)</s:f>
        <s:v>4961250.0</s:v>
      </s:c>
    </s:row>
    <s:row r="6">
      <s:c r="A6" t="inlineStr">
        <s:is>
          <s:t>EBITDA</s:t>
        </s:is>
      </s:c>
      <s:c r="B6" s="6">
        <s:f>'SDE EBITDA normalization'!B5*'Income statement forecast'!B5/'Source financial statements'!B5</s:f>
        <s:v>646800.0</s:v>
      </s:c>
      <s:c r="C6" s="6">
        <s:f>'SDE EBITDA normalization'!B5*'Income statement forecast'!C5/'Source financial statements'!B5</s:f>
        <s:v>679140.0</s:v>
      </s:c>
    </s:row>
    <s:row r="7">
      <s:c r="A7" t="inlineStr">
        <s:is>
          <s:t>EBIT</s:t>
        </s:is>
      </s:c>
      <s:c r="B7" s="6">
        <s:f>'Income statement forecast'!B6-'Fixed assets'!B6</s:f>
        <s:v>486800.0</s:v>
      </s:c>
      <s:c r="C7" s="6">
        <s:f>'Income statement forecast'!C6-'Fixed assets'!C6</s:f>
        <s:v>509140.0</s:v>
      </s:c>
    </s:row>
    <s:row r="8">
      <s:c r="A8" t="inlineStr">
        <s:is>
          <s:t>Pretax</s:t>
        </s:is>
      </s:c>
      <s:c r="B8" s="6">
        <s:f>'Income statement forecast'!B7-'Debt and equity'!B8</s:f>
        <s:v>430800.0</s:v>
      </s:c>
      <s:c r="C8" s="6">
        <s:f>'Income statement forecast'!C7-'Debt and equity'!C8</s:f>
        <s:v>461140.0</s:v>
      </s:c>
    </s:row>
    <s:row r="9">
      <s:c r="A9" t="inlineStr">
        <s:is>
          <s:t>Tax</s:t>
        </s:is>
      </s:c>
      <s:c r="B9" s="6">
        <s:f>MAX(0,'Income statement forecast'!B8*'Source financial statements'!B28)</s:f>
        <s:v>107700.0</s:v>
      </s:c>
      <s:c r="C9" s="6">
        <s:f>MAX(0,'Income statement forecast'!C8*'Source financial statements'!B28)</s:f>
        <s:v>115285.0</s:v>
      </s:c>
    </s:row>
    <s:row r="10">
      <s:c r="A10" t="inlineStr">
        <s:is>
          <s:t>Net income</s:t>
        </s:is>
      </s:c>
      <s:c r="B10" s="6">
        <s:f>'Income statement forecast'!B8-'Income statement forecast'!B9</s:f>
        <s:v>323100.0</s:v>
      </s:c>
      <s:c r="C10" s="6">
        <s:f>'Income statement forecast'!C8-'Income statement forecast'!C9</s:f>
        <s:v>345855.0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0"/>
  <s:pageMargins left="0.75" right="0.75" top="1" bottom="1" header="0.5" footer="0.5"/>
</s:worksheet>
</file>

<file path=xl/worksheets/sheet9.xml><?xml version="1.0" encoding="utf-8"?>
<s:worksheet xmlns:s="http://schemas.openxmlformats.org/spreadsheetml/2006/main">
  <s:sheetPr>
    <s:outlinePr summaryBelow="1" summaryRight="1"/>
    <s:pageSetUpPr/>
  </s:sheetPr>
  <s:dimension ref="A1:G15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Balance sheet forecast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Cash</s:t>
        </s:is>
      </s:c>
      <s:c r="B5" s="6">
        <s:f>'Cash flow statement'!B7</s:f>
        <s:v>211100.0</s:v>
      </s:c>
      <s:c r="C5" s="6">
        <s:f>'Cash flow statement'!C7</s:f>
        <s:v>243355.0</s:v>
      </s:c>
    </s:row>
    <s:row r="6">
      <s:c r="A6" t="inlineStr">
        <s:is>
          <s:t>AR</s:t>
        </s:is>
      </s:c>
      <s:c r="B6" s="6">
        <s:f>'Working capital'!B5</s:f>
        <s:v>630000.0</s:v>
      </s:c>
      <s:c r="C6" s="6">
        <s:f>'Working capital'!C5</s:f>
        <s:v>661500.0</s:v>
      </s:c>
    </s:row>
    <s:row r="7">
      <s:c r="A7" t="inlineStr">
        <s:is>
          <s:t>Inventory</s:t>
        </s:is>
      </s:c>
      <s:c r="B7" s="6">
        <s:f>'Working capital'!B6</s:f>
        <s:v>525000.0</s:v>
      </s:c>
      <s:c r="C7" s="6">
        <s:f>'Working capital'!C6</s:f>
        <s:v>551250.0</s:v>
      </s:c>
    </s:row>
    <s:row r="8">
      <s:c r="A8" t="inlineStr">
        <s:is>
          <s:t>Prepaid</s:t>
        </s:is>
      </s:c>
      <s:c r="B8" s="6">
        <s:f>'Working capital'!B7</s:f>
        <s:v>42000.0</s:v>
      </s:c>
      <s:c r="C8" s="6">
        <s:f>'Working capital'!C7</s:f>
        <s:v>44100.0</s:v>
      </s:c>
    </s:row>
    <s:row r="9">
      <s:c r="A9" t="inlineStr">
        <s:is>
          <s:t>PP&amp;E</s:t>
        </s:is>
      </s:c>
      <s:c r="B9" s="6">
        <s:f>'Fixed assets'!B7</s:f>
        <s:v>960000.0</s:v>
      </s:c>
      <s:c r="C9" s="6">
        <s:f>'Fixed assets'!C7</s:f>
        <s:v>1020000.0</s:v>
      </s:c>
    </s:row>
    <s:row r="10">
      <s:c r="A10" t="inlineStr">
        <s:is>
          <s:t>AP</s:t>
        </s:is>
      </s:c>
      <s:c r="B10" s="6">
        <s:f>'Working capital'!B8</s:f>
        <s:v>367500.0</s:v>
      </s:c>
      <s:c r="C10" s="6">
        <s:f>'Working capital'!C8</s:f>
        <s:v>385875.0</s:v>
      </s:c>
    </s:row>
    <s:row r="11">
      <s:c r="A11" t="inlineStr">
        <s:is>
          <s:t>Accrual</s:t>
        </s:is>
      </s:c>
      <s:c r="B11" s="6">
        <s:f>'Working capital'!B9</s:f>
        <s:v>157500.0</s:v>
      </s:c>
      <s:c r="C11" s="6">
        <s:f>'Working capital'!C9</s:f>
        <s:v>165375.0</s:v>
      </s:c>
    </s:row>
    <s:row r="12">
      <s:c r="A12" t="inlineStr">
        <s:is>
          <s:t>Debt</s:t>
        </s:is>
      </s:c>
      <s:c r="B12" s="6">
        <s:f>'Debt and equity'!B7</s:f>
        <s:v>600000.0</s:v>
      </s:c>
      <s:c r="C12" s="6">
        <s:f>'Debt and equity'!C7</s:f>
        <s:v>500000.0</s:v>
      </s:c>
    </s:row>
    <s:row r="13">
      <s:c r="A13" t="inlineStr">
        <s:is>
          <s:t>Equity</s:t>
        </s:is>
      </s:c>
      <s:c r="B13" s="6">
        <s:f>'Debt and equity'!B10</s:f>
        <s:v>1243100.0</s:v>
      </s:c>
      <s:c r="C13" s="6">
        <s:f>'Debt and equity'!C10</s:f>
        <s:v>1468955.0</s:v>
      </s:c>
    </s:row>
    <s:row r="14">
      <s:c r="A14" t="inlineStr">
        <s:is>
          <s:t>Assets</s:t>
        </s:is>
      </s:c>
      <s:c r="B14" s="6">
        <s:f>SUM(B5:B9)</s:f>
        <s:v>2368100.0</s:v>
      </s:c>
      <s:c r="C14" s="6">
        <s:f>SUM(C5:C9)</s:f>
        <s:v>2520205.0</s:v>
      </s:c>
    </s:row>
    <s:row r="15">
      <s:c r="A15" t="inlineStr">
        <s:is>
          <s:t>Liabilities and equity</s:t>
        </s:is>
      </s:c>
      <s:c r="B15" s="6">
        <s:f>SUM(B10:B13)</s:f>
        <s:v>2368100.0</s:v>
      </s:c>
      <s:c r="C15" s="6">
        <s:f>SUM(C10:C13)</s:f>
        <s:v>2520205.0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5"/>
  <s:pageMargins left="0.75" right="0.75" top="1" bottom="1" header="0.5" footer="0.5"/>
</s:worksheet>
</file>

<file path=xl/worksheets/sheet10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Cash flow statement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OCF</s:t>
        </s:is>
      </s:c>
      <s:c r="B5" s="6">
        <s:f>'Income statement forecast'!B10+'Fixed assets'!B6-'Working capital'!B11</s:f>
        <s:v>451100.0</s:v>
      </s:c>
      <s:c r="C5" s="6">
        <s:f>'Income statement forecast'!C10+'Fixed assets'!C6-'Working capital'!C11</s:f>
        <s:v>482255.0</s:v>
      </s:c>
    </s:row>
    <s:row r="6">
      <s:c r="A6" t="inlineStr">
        <s:is>
          <s:t>Change cash</s:t>
        </s:is>
      </s:c>
      <s:c r="B6" s="6">
        <s:f>'Cash flow statement'!B5-'Fixed assets'!B5-'Debt and equity'!B6-'Debt and equity'!B9</s:f>
        <s:v>11100.0</s:v>
      </s:c>
      <s:c r="C6" s="6">
        <s:f>'Cash flow statement'!C5-'Fixed assets'!C5-'Debt and equity'!C6-'Debt and equity'!C9</s:f>
        <s:v>32255.0</s:v>
      </s:c>
    </s:row>
    <s:row r="7">
      <s:c r="A7" t="inlineStr">
        <s:is>
          <s:t>Ending cash</s:t>
        </s:is>
      </s:c>
      <s:c r="B7" s="6">
        <s:f>'Opening balance sheet'!B5+B6</s:f>
        <s:v>211100.0</s:v>
      </s:c>
      <s:c r="C7" s="6">
        <s:f>B7+C6</s:f>
        <s:v>243355.0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11.xml><?xml version="1.0" encoding="utf-8"?>
<s:worksheet xmlns:s="http://schemas.openxmlformats.org/spreadsheetml/2006/main">
  <s:sheetPr>
    <s:outlinePr summaryBelow="1" summaryRight="1"/>
    <s:pageSetUpPr/>
  </s:sheetPr>
  <s:dimension ref="A1:G11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Working capital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AR</s:t>
        </s:is>
      </s:c>
      <s:c r="B5" s="6">
        <s:f>'Opening balance sheet'!B6*(1+'Source financial statements'!B27)</s:f>
        <s:v>630000.0</s:v>
      </s:c>
      <s:c r="C5" s="6">
        <s:f>'Working capital'!B5*(1+'Source financial statements'!B27)</s:f>
        <s:v>661500.0</s:v>
      </s:c>
    </s:row>
    <s:row r="6">
      <s:c r="A6" t="inlineStr">
        <s:is>
          <s:t>Inventory</s:t>
        </s:is>
      </s:c>
      <s:c r="B6" s="6">
        <s:f>'Opening balance sheet'!B7*(1+'Source financial statements'!B27)</s:f>
        <s:v>525000.0</s:v>
      </s:c>
      <s:c r="C6" s="6">
        <s:f>'Working capital'!B6*(1+'Source financial statements'!B27)</s:f>
        <s:v>551250.0</s:v>
      </s:c>
    </s:row>
    <s:row r="7">
      <s:c r="A7" t="inlineStr">
        <s:is>
          <s:t>Prepaid</s:t>
        </s:is>
      </s:c>
      <s:c r="B7" s="6">
        <s:f>'Opening balance sheet'!B8*(1+'Source financial statements'!B27)</s:f>
        <s:v>42000.0</s:v>
      </s:c>
      <s:c r="C7" s="6">
        <s:f>'Working capital'!B7*(1+'Source financial statements'!B27)</s:f>
        <s:v>44100.0</s:v>
      </s:c>
    </s:row>
    <s:row r="8">
      <s:c r="A8" t="inlineStr">
        <s:is>
          <s:t>AP</s:t>
        </s:is>
      </s:c>
      <s:c r="B8" s="6">
        <s:f>'Opening balance sheet'!B10*(1+'Source financial statements'!B27)</s:f>
        <s:v>367500.0</s:v>
      </s:c>
      <s:c r="C8" s="6">
        <s:f>'Working capital'!B8*(1+'Source financial statements'!B27)</s:f>
        <s:v>385875.0</s:v>
      </s:c>
    </s:row>
    <s:row r="9">
      <s:c r="A9" t="inlineStr">
        <s:is>
          <s:t>Accrual</s:t>
        </s:is>
      </s:c>
      <s:c r="B9" s="6">
        <s:f>'Opening balance sheet'!B11*(1+'Source financial statements'!B27)</s:f>
        <s:v>157500.0</s:v>
      </s:c>
      <s:c r="C9" s="6">
        <s:f>'Working capital'!B9*(1+'Source financial statements'!B27)</s:f>
        <s:v>165375.0</s:v>
      </s:c>
    </s:row>
    <s:row r="10">
      <s:c r="A10" t="inlineStr">
        <s:is>
          <s:t>NWC</s:t>
        </s:is>
      </s:c>
      <s:c r="B10" s="6">
        <s:f>'Working capital'!B5+'Working capital'!B6+'Working capital'!B7-'Working capital'!B8-'Working capital'!B9</s:f>
        <s:v>672000.0</s:v>
      </s:c>
      <s:c r="C10" s="6">
        <s:f>'Working capital'!C5+'Working capital'!C6+'Working capital'!C7-'Working capital'!C8-'Working capital'!C9</s:f>
        <s:v>705600.0</s:v>
      </s:c>
    </s:row>
    <s:row r="11">
      <s:c r="A11" t="inlineStr">
        <s:is>
          <s:t>NWC change</s:t>
        </s:is>
      </s:c>
      <s:c r="B11" s="6">
        <s:f>'Working capital'!B10-('Opening balance sheet'!B6+'Opening balance sheet'!B7+'Opening balance sheet'!B8-'Opening balance sheet'!B10-'Opening balance sheet'!B11)</s:f>
        <s:v>32000.0</s:v>
      </s:c>
      <s:c r="C11" s="6">
        <s:f>'Working capital'!C10-'Working capital'!B10</s:f>
        <s:v>33600.0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1"/>
  <s:pageMargins left="0.75" right="0.75" top="1" bottom="1" header="0.5" footer="0.5"/>
</s:worksheet>
</file>

<file path=xl/worksheets/sheet12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Fixed assets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CapEx</s:t>
        </s:is>
      </s:c>
      <s:c r="B5" s="4" t="n">
        <s:v>220000</s:v>
      </s:c>
      <s:c r="C5" s="4" t="n">
        <s:v>230000</s:v>
      </s:c>
    </s:row>
    <s:row r="6">
      <s:c r="A6" t="inlineStr">
        <s:is>
          <s:t>DA</s:t>
        </s:is>
      </s:c>
      <s:c r="B6" s="4" t="n">
        <s:v>160000</s:v>
      </s:c>
      <s:c r="C6" s="4" t="n">
        <s:v>170000</s:v>
      </s:c>
    </s:row>
    <s:row r="7">
      <s:c r="A7" t="inlineStr">
        <s:is>
          <s:t>Ending PP&amp;E</s:t>
        </s:is>
      </s:c>
      <s:c r="B7" s="6">
        <s:f>'Opening balance sheet'!B9+'Fixed assets'!B5-'Fixed assets'!B6</s:f>
        <s:v>960000.0</s:v>
      </s:c>
      <s:c r="C7" s="6">
        <s:f>B7+'Fixed assets'!C5-'Fixed assets'!C6</s:f>
        <s:v>1020000.0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13.xml><?xml version="1.0" encoding="utf-8"?>
<s:worksheet xmlns:s="http://schemas.openxmlformats.org/spreadsheetml/2006/main">
  <s:sheetPr>
    <s:outlinePr summaryBelow="1" summaryRight="1"/>
    <s:pageSetUpPr/>
  </s:sheetPr>
  <s:dimension ref="A1:G10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Debt and equity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Opening debt</s:t>
        </s:is>
      </s:c>
      <s:c r="B5" s="6">
        <s:f>'Opening balance sheet'!B12</s:f>
        <s:v>700000.0</s:v>
      </s:c>
      <s:c r="C5" s="6">
        <s:f>B7</s:f>
        <s:v>600000.0</s:v>
      </s:c>
    </s:row>
    <s:row r="6">
      <s:c r="A6" t="inlineStr">
        <s:is>
          <s:t>Principal</s:t>
        </s:is>
      </s:c>
      <s:c r="B6" s="6">
        <s:f>'Source financial statements'!B30</s:f>
        <s:v>100000.0</s:v>
      </s:c>
      <s:c r="C6" s="6">
        <s:f>'Source financial statements'!B30</s:f>
        <s:v>100000.0</s:v>
      </s:c>
    </s:row>
    <s:row r="7">
      <s:c r="A7" t="inlineStr">
        <s:is>
          <s:t>Ending debt</s:t>
        </s:is>
      </s:c>
      <s:c r="B7" s="6">
        <s:f>B5-B6</s:f>
        <s:v>600000.0</s:v>
      </s:c>
      <s:c r="C7" s="6">
        <s:f>C5-C6</s:f>
        <s:v>500000.0</s:v>
      </s:c>
    </s:row>
    <s:row r="8">
      <s:c r="A8" t="inlineStr">
        <s:is>
          <s:t>Interest</s:t>
        </s:is>
      </s:c>
      <s:c r="B8" s="6">
        <s:f>'Debt and equity'!B5*'Source financial statements'!B29</s:f>
        <s:v>56000.0</s:v>
      </s:c>
      <s:c r="C8" s="6">
        <s:f>'Debt and equity'!C5*'Source financial statements'!B29</s:f>
        <s:v>48000.0</s:v>
      </s:c>
    </s:row>
    <s:row r="9">
      <s:c r="A9" t="inlineStr">
        <s:is>
          <s:t>Distributions</s:t>
        </s:is>
      </s:c>
      <s:c r="B9" s="6">
        <s:f>'Source financial statements'!B31</s:f>
        <s:v>120000.0</s:v>
      </s:c>
      <s:c r="C9" s="6">
        <s:f>'Source financial statements'!B31</s:f>
        <s:v>120000.0</s:v>
      </s:c>
    </s:row>
    <s:row r="10">
      <s:c r="A10" t="inlineStr">
        <s:is>
          <s:t>Ending equity</s:t>
        </s:is>
      </s:c>
      <s:c r="B10" s="6">
        <s:f>'Opening balance sheet'!B13+'Income statement forecast'!B10-'Debt and equity'!B9</s:f>
        <s:v>1243100.0</s:v>
      </s:c>
      <s:c r="C10" s="6">
        <s:f>B10+'Income statement forecast'!C10-'Debt and equity'!C9</s:f>
        <s:v>1468955.0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0"/>
  <s:pageMargins left="0.75" right="0.75" top="1" bottom="1" header="0.5" footer="0.5"/>
</s:worksheet>
</file>

<file path=xl/worksheets/sheet14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Model checks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Balance sheet check</s:t>
        </s:is>
      </s:c>
      <s:c r="B5" s="6">
        <s:f>'Balance sheet forecast'!B14-'Balance sheet forecast'!B15</s:f>
        <s:v>0.0</s:v>
      </s:c>
      <s:c r="C5" s="6">
        <s:f>'Balance sheet forecast'!C14-'Balance sheet forecast'!C15</s:f>
        <s:v>0.0</s:v>
      </s:c>
    </s:row>
    <s:row r="6">
      <s:c r="A6" t="inlineStr">
        <s:is>
          <s:t>Opening check</s:t>
        </s:is>
      </s:c>
      <s:c r="B6" s="6">
        <s:f>'Opening balance sheet'!B14-'Opening balance sheet'!B15</s:f>
        <s:v>0.0</s:v>
      </s:c>
    </s:row>
    <s:row r="7">
      <s:c r="A7" t="inlineStr">
        <s:is>
          <s:t>Minimum cash breach</s:t>
        </s:is>
      </s:c>
      <s:c r="B7" s="6">
        <s:f>MAX(0,'Source financial statements'!B32-'Cash flow statement'!B7)</s:f>
        <s:v>0.0</s:v>
      </s:c>
      <s:c r="C7" s="6">
        <s:f>MAX(0,'Source financial statements'!B32-'Cash flow statement'!C7)</s:f>
        <s:v>0.0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conditionalFormatting sqref="B5:H7">
    <s:cfRule type="cellIs" priority="1" operator="notBetween" dxfId="0">
      <s:formula>-0.000001</s:formula>
      <s:formula>0.000001</s:formula>
    </s:cfRule>
  </s:conditionalFormatting>
  <s:pageMargins left="0.75" right="0.75" top="1" bottom="1" header="0.5" footer="0.5"/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2026-11-05T21:00:19Z</dcterms:created>
  <dcterms:modified xsi:type="dcterms:W3CDTF">2026-11-05T21:00:19Z</dcterms:modified>
</cp:coreProperties>
</file>